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032" activeTab="1"/>
  </bookViews>
  <sheets>
    <sheet name="Case" sheetId="2" r:id="rId1"/>
    <sheet name="Sheet1" sheetId="3" r:id="rId2"/>
    <sheet name="Sheet2" sheetId="4" r:id="rId3"/>
  </sheets>
  <definedNames>
    <definedName name="ST_ClosingValue">#REF!</definedName>
    <definedName name="ST_Month">#REF!</definedName>
    <definedName name="ST_PercentageChange">#REF!</definedName>
    <definedName name="STWBD_StatToolsBoxPlot_DefaultDataFormat" hidden="1">" 0"</definedName>
    <definedName name="STWBD_StatToolsBoxPlot_HasDefaultInfo" hidden="1">"TRUE"</definedName>
    <definedName name="STWBD_StatToolsBoxPlot_IncludeKey" hidden="1">"FALSE"</definedName>
    <definedName name="STWBD_StatToolsBoxPlot_VariableList" hidden="1">1</definedName>
    <definedName name="STWBD_StatToolsBoxPlot_VariableList_1" hidden="1">"U_x0001_VG24684BD1356E416A_x0001_"</definedName>
    <definedName name="STWBD_StatToolsBoxPlot_VarSelectorDefaultDataSet" hidden="1">"DG1B22ADFB"</definedName>
    <definedName name="STWBD_StatToolsChiSqTest_BinMaximum" hidden="1">" 1.01E+300"</definedName>
    <definedName name="STWBD_StatToolsChiSqTest_BinMinimum" hidden="1">" 1.01E+300"</definedName>
    <definedName name="STWBD_StatToolsChiSqTest_ExtendFirstBinToMinusInfinity" hidden="1">"TRUE"</definedName>
    <definedName name="STWBD_StatToolsChiSqTest_ExtendLastBinToInfinity" hidden="1">"TRUE"</definedName>
    <definedName name="STWBD_StatToolsChiSqTest_HasDefaultInfo" hidden="1">"TRUE"</definedName>
    <definedName name="STWBD_StatToolsChiSqTest_NumBins" hidden="1">"-32767"</definedName>
    <definedName name="STWBD_StatToolsChiSqTest_VariableList" hidden="1">1</definedName>
    <definedName name="STWBD_StatToolsChiSqTest_VariableList_1" hidden="1">"U_x0001_VG24684BD1356E416A_x0001_"</definedName>
    <definedName name="STWBD_StatToolsChiSqTest_VarSelectorDefaultDataSet" hidden="1">"DG1B22ADFB"</definedName>
    <definedName name="STWBD_StatToolsHistogram_BinMaximum" hidden="1">" 1.01E+300"</definedName>
    <definedName name="STWBD_StatToolsHistogram_BinMinimum" hidden="1">" 1.01E+300"</definedName>
    <definedName name="STWBD_StatToolsHistogram_DefaultDataFormat" hidden="1">" 0"</definedName>
    <definedName name="STWBD_StatToolsHistogram_HasDefaultInfo" hidden="1">"TRUE"</definedName>
    <definedName name="STWBD_StatToolsHistogram_NumBins" hidden="1">"-32767"</definedName>
    <definedName name="STWBD_StatToolsHistogram_VariableList" hidden="1">1</definedName>
    <definedName name="STWBD_StatToolsHistogram_VariableList_1" hidden="1">"U_x0001_VG24684BD1356E416A_x0001_"</definedName>
    <definedName name="STWBD_StatToolsHistogram_VarSelectorDefaultDataSet" hidden="1">"DG1B22ADFB"</definedName>
    <definedName name="STWBD_StatToolsHistogram_XAxisStyle" hidden="1">" 0"</definedName>
    <definedName name="STWBD_StatToolsHistogram_YAxisStyle" hidden="1">" 0"</definedName>
    <definedName name="STWBD_StatToolsLilliefors_DefaultDataFormat" hidden="1">" 0"</definedName>
    <definedName name="STWBD_StatToolsLilliefors_HasDefaultInfo" hidden="1">"TRUE"</definedName>
    <definedName name="STWBD_StatToolsLilliefors_VariableList" hidden="1">1</definedName>
    <definedName name="STWBD_StatToolsLilliefors_VariableList_1" hidden="1">"U_x0001_VG24684BD1356E416A_x0001_"</definedName>
    <definedName name="STWBD_StatToolsLilliefors_VarSelectorDefaultDataSet" hidden="1">"DG1B22ADFB"</definedName>
    <definedName name="STWBD_StatToolsOneVarSummary_Count" hidden="1">"TRUE"</definedName>
    <definedName name="STWBD_StatToolsOneVarSummary_DefaultDataFormat" hidden="1">" 0"</definedName>
    <definedName name="STWBD_StatToolsOneVarSummary_FirstQuartile" hidden="1">"TRUE"</definedName>
    <definedName name="STWBD_StatToolsOneVarSummary_HasDefaultInfo" hidden="1">"TRUE"</definedName>
    <definedName name="STWBD_StatToolsOneVarSummary_InterQuartileRange" hidden="1">"FALSE"</definedName>
    <definedName name="STWBD_StatToolsOneVarSummary_Kurtosis" hidden="1">"FALSE"</definedName>
    <definedName name="STWBD_StatToolsOneVarSummary_Maximum" hidden="1">"TRUE"</definedName>
    <definedName name="STWBD_StatToolsOneVarSummary_Mean" hidden="1">"TRUE"</definedName>
    <definedName name="STWBD_StatToolsOneVarSummary_MeanAbsDeviation" hidden="1">"FALSE"</definedName>
    <definedName name="STWBD_StatToolsOneVarSummary_Median" hidden="1">"TRUE"</definedName>
    <definedName name="STWBD_StatToolsOneVarSummary_Minimum" hidden="1">"TRUE"</definedName>
    <definedName name="STWBD_StatToolsOneVarSummary_Mode" hidden="1">"FALSE"</definedName>
    <definedName name="STWBD_StatToolsOneVarSummary_OtherPercentiles" hidden="1">"FALSE"</definedName>
    <definedName name="STWBD_StatToolsOneVarSummary_Range" hidden="1">"FALSE"</definedName>
    <definedName name="STWBD_StatToolsOneVarSummary_Skewness" hidden="1">"FALSE"</definedName>
    <definedName name="STWBD_StatToolsOneVarSummary_StandardDeviation" hidden="1">"TRUE"</definedName>
    <definedName name="STWBD_StatToolsOneVarSummary_Sum" hidden="1">"FALSE"</definedName>
    <definedName name="STWBD_StatToolsOneVarSummary_ThirdQuartile" hidden="1">"TRUE"</definedName>
    <definedName name="STWBD_StatToolsOneVarSummary_VariableList" hidden="1">1</definedName>
    <definedName name="STWBD_StatToolsOneVarSummary_VariableList_1" hidden="1">"U_x0001_VG24684BD1356E416A_x0001_"</definedName>
    <definedName name="STWBD_StatToolsOneVarSummary_Variance" hidden="1">"FALSE"</definedName>
    <definedName name="STWBD_StatToolsOneVarSummary_VarSelectorDefaultDataSet" hidden="1">"DG1B22ADFB"</definedName>
    <definedName name="STWBD_StatToolsTimeSeriesGraph_DefaultUseLabelVariable" hidden="1">"TRUE"</definedName>
    <definedName name="STWBD_StatToolsTimeSeriesGraph_HasDefaultInfo" hidden="1">"TRUE"</definedName>
    <definedName name="STWBD_StatToolsTimeSeriesGraph_LabelVariable" hidden="1">"U_x0001_VG22A1E10328CF4AFA_x0001_"</definedName>
    <definedName name="STWBD_StatToolsTimeSeriesGraph_SingleGraph" hidden="1">"FALSE"</definedName>
    <definedName name="STWBD_StatToolsTimeSeriesGraph_TwoVerticalAxes" hidden="1">"FALSE"</definedName>
    <definedName name="STWBD_StatToolsTimeSeriesGraph_VariableList" hidden="1">2</definedName>
    <definedName name="STWBD_StatToolsTimeSeriesGraph_VariableList_1" hidden="1">"U_x0001_VG9FDF98A105DE7DA_x0001_"</definedName>
    <definedName name="STWBD_StatToolsTimeSeriesGraph_VariableList_2" hidden="1">"U_x0001_VG1C3C0CCC2CF11AB6_x0001_"</definedName>
    <definedName name="STWBD_StatToolsTimeSeriesGraph_VarSelectorDefaultDataSet" hidden="1">"DG1B22ADFB"</definedName>
  </definedNames>
  <calcPr calcId="162913"/>
</workbook>
</file>

<file path=xl/calcChain.xml><?xml version="1.0" encoding="utf-8"?>
<calcChain xmlns="http://schemas.openxmlformats.org/spreadsheetml/2006/main">
  <c r="K36" i="2" l="1"/>
  <c r="B3" i="4" l="1"/>
  <c r="B4" i="4" s="1"/>
  <c r="B5" i="4" s="1"/>
  <c r="B6" i="4" s="1"/>
  <c r="B7" i="4" s="1"/>
  <c r="B8" i="4" s="1"/>
  <c r="B9" i="4" s="1"/>
  <c r="B10" i="4" s="1"/>
  <c r="K29" i="2"/>
  <c r="P5" i="2"/>
  <c r="P2" i="2"/>
  <c r="O5" i="2"/>
  <c r="O2" i="2"/>
  <c r="N3" i="2"/>
  <c r="N5" i="2" s="1"/>
  <c r="M3" i="2"/>
  <c r="M5" i="2" s="1"/>
  <c r="L3" i="2"/>
  <c r="N2" i="2"/>
  <c r="N4" i="2" s="1"/>
  <c r="M2" i="2"/>
  <c r="M4" i="2" s="1"/>
  <c r="L2" i="2"/>
  <c r="L4" i="2" s="1"/>
  <c r="G29" i="2"/>
  <c r="F29" i="2"/>
  <c r="E29" i="2"/>
  <c r="D29" i="2"/>
  <c r="C29" i="2"/>
  <c r="B29" i="2"/>
  <c r="K35" i="2"/>
  <c r="G35" i="2"/>
  <c r="F35" i="2"/>
  <c r="E35" i="2"/>
  <c r="D35" i="2"/>
  <c r="C35" i="2"/>
  <c r="B35" i="2"/>
  <c r="K34" i="2"/>
  <c r="G34" i="2"/>
  <c r="F34" i="2"/>
  <c r="E34" i="2"/>
  <c r="D34" i="2"/>
  <c r="C34" i="2"/>
  <c r="B34" i="2"/>
  <c r="K33" i="2"/>
  <c r="G33" i="2"/>
  <c r="F33" i="2"/>
  <c r="E33" i="2"/>
  <c r="D33" i="2"/>
  <c r="C33" i="2"/>
  <c r="B33" i="2"/>
  <c r="K32" i="2"/>
  <c r="G32" i="2"/>
  <c r="F32" i="2"/>
  <c r="E32" i="2"/>
  <c r="D32" i="2"/>
  <c r="C32" i="2"/>
  <c r="B32" i="2"/>
  <c r="K31" i="2"/>
  <c r="G31" i="2"/>
  <c r="F31" i="2"/>
  <c r="E31" i="2"/>
  <c r="D31" i="2"/>
  <c r="C31" i="2"/>
  <c r="B31" i="2"/>
  <c r="K30" i="2"/>
  <c r="G30" i="2"/>
  <c r="F30" i="2"/>
  <c r="E30" i="2"/>
  <c r="D30" i="2"/>
  <c r="C30" i="2"/>
  <c r="B30" i="2"/>
  <c r="K28" i="2"/>
  <c r="G28" i="2"/>
  <c r="F28" i="2"/>
  <c r="E28" i="2"/>
  <c r="D28" i="2"/>
  <c r="C28" i="2"/>
  <c r="B28" i="2"/>
  <c r="K27" i="2"/>
  <c r="G27" i="2"/>
  <c r="F27" i="2"/>
  <c r="E27" i="2"/>
  <c r="M27" i="2" s="1"/>
  <c r="D27" i="2"/>
  <c r="C27" i="2"/>
  <c r="B27" i="2"/>
  <c r="L27" i="2" l="1"/>
</calcChain>
</file>

<file path=xl/sharedStrings.xml><?xml version="1.0" encoding="utf-8"?>
<sst xmlns="http://schemas.openxmlformats.org/spreadsheetml/2006/main" count="198" uniqueCount="56">
  <si>
    <t>Business School</t>
  </si>
  <si>
    <t>Full-Time Enrollment</t>
  </si>
  <si>
    <t>Students per Faculty</t>
  </si>
  <si>
    <t>Local Tuition ($)</t>
  </si>
  <si>
    <t>Age</t>
  </si>
  <si>
    <t>%Foreign</t>
  </si>
  <si>
    <t>GMAT</t>
  </si>
  <si>
    <t>English Test</t>
  </si>
  <si>
    <t>Work Experience</t>
  </si>
  <si>
    <t>Starting Salary ($)</t>
  </si>
  <si>
    <t>Melbourne Business School</t>
  </si>
  <si>
    <t>Yes</t>
  </si>
  <si>
    <t>No</t>
  </si>
  <si>
    <t>University of New South Wales (Sydney)</t>
  </si>
  <si>
    <t>Indian Institute of Management (Ahmedabad)</t>
  </si>
  <si>
    <t>Chinese University of Hong Kong</t>
  </si>
  <si>
    <t>International University of Japan (Niigata)</t>
  </si>
  <si>
    <t>Asian Institute of Management (Manila)</t>
  </si>
  <si>
    <t>Indian Institute of Management (Bangalore)</t>
  </si>
  <si>
    <t>National University of Singapore</t>
  </si>
  <si>
    <t>Indian Institute of Management (Calcutta)</t>
  </si>
  <si>
    <t>Australian National University (Canberra)</t>
  </si>
  <si>
    <t>Nanyang Technological University (Singapore)</t>
  </si>
  <si>
    <t>University of Queensland (Brisbane)</t>
  </si>
  <si>
    <t>Hong Kong University of Science and Technology</t>
  </si>
  <si>
    <t>Macquarie Graduate School of Management (Sydney)</t>
  </si>
  <si>
    <t>Chulalongkorn University (Bangkok)</t>
  </si>
  <si>
    <t>Monash Mt. Eliza Business School (Melbourne)</t>
  </si>
  <si>
    <t>Asian Institute of Management (Bangkok)</t>
  </si>
  <si>
    <t>University of Adelaide</t>
  </si>
  <si>
    <t>Massey University (Palmerston North, New Zealand)</t>
  </si>
  <si>
    <t xml:space="preserve">Royal Melbourne Institute of Technology </t>
  </si>
  <si>
    <t>Jamnalal Bajaj Institute of Management Studies (Bombay)</t>
  </si>
  <si>
    <t>Curtin Institute of Technology (Perth)</t>
  </si>
  <si>
    <t>Lahore University of Management Sciences</t>
  </si>
  <si>
    <t>Universiti Sains Malaysia (Penang)</t>
  </si>
  <si>
    <t>De La Salle University (Manila)</t>
  </si>
  <si>
    <t>Foreign Tuition ($)</t>
  </si>
  <si>
    <t xml:space="preserve">Mean </t>
  </si>
  <si>
    <t xml:space="preserve">Maximum </t>
  </si>
  <si>
    <t>Minimum</t>
  </si>
  <si>
    <t xml:space="preserve">First quartile </t>
  </si>
  <si>
    <t xml:space="preserve">Second Quartile </t>
  </si>
  <si>
    <t>Third Quartile</t>
  </si>
  <si>
    <t>StDev</t>
  </si>
  <si>
    <t>Median</t>
  </si>
  <si>
    <t>Qualitative</t>
  </si>
  <si>
    <t>Quantitative</t>
  </si>
  <si>
    <t xml:space="preserve">Discrete </t>
  </si>
  <si>
    <t>Continous</t>
  </si>
  <si>
    <t>N/A</t>
  </si>
  <si>
    <t>Mode</t>
  </si>
  <si>
    <t>Bins</t>
  </si>
  <si>
    <t>More</t>
  </si>
  <si>
    <t>Frequency</t>
  </si>
  <si>
    <t>Skewness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</si>
</sst>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0.0%"/>
  </numFmts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0"/>
      <name val="Times New Roman"/>
      <family val="1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4" fillId="0" borderId="0"/>
    <xf numFmtId="9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1" applyFont="1" applyAlignment="1">
      <alignment horizontal="left" wrapText="1"/>
    </xf>
    <xf numFmtId="0" fontId="2" fillId="0" borderId="0" xfId="1" applyFont="1" applyAlignment="1">
      <alignment horizontal="center" wrapText="1"/>
    </xf>
    <xf numFmtId="0" fontId="1" fillId="0" borderId="0" xfId="1"/>
    <xf numFmtId="3" fontId="1" fillId="0" borderId="0" xfId="1" applyNumberFormat="1"/>
    <xf numFmtId="0" fontId="1" fillId="0" borderId="0" xfId="1" applyAlignment="1">
      <alignment horizontal="right"/>
    </xf>
    <xf numFmtId="0" fontId="2" fillId="0" borderId="0" xfId="1" applyFont="1"/>
    <xf numFmtId="43" fontId="2" fillId="0" borderId="0" xfId="5" applyFont="1"/>
    <xf numFmtId="165" fontId="2" fillId="0" borderId="0" xfId="5" applyNumberFormat="1" applyFont="1"/>
    <xf numFmtId="0" fontId="1" fillId="0" borderId="1" xfId="1" applyBorder="1"/>
    <xf numFmtId="3" fontId="1" fillId="0" borderId="1" xfId="1" applyNumberFormat="1" applyBorder="1"/>
    <xf numFmtId="0" fontId="1" fillId="0" borderId="1" xfId="1" applyBorder="1" applyAlignment="1">
      <alignment horizontal="right"/>
    </xf>
    <xf numFmtId="0" fontId="1" fillId="2" borderId="0" xfId="1" applyFill="1"/>
    <xf numFmtId="0" fontId="1" fillId="2" borderId="0" xfId="1" applyFill="1" applyBorder="1"/>
    <xf numFmtId="3" fontId="1" fillId="2" borderId="0" xfId="1" applyNumberFormat="1" applyFill="1" applyBorder="1"/>
    <xf numFmtId="0" fontId="1" fillId="2" borderId="0" xfId="1" applyFill="1" applyBorder="1" applyAlignment="1">
      <alignment horizontal="right"/>
    </xf>
    <xf numFmtId="0" fontId="2" fillId="2" borderId="0" xfId="1" applyFont="1" applyFill="1" applyBorder="1"/>
    <xf numFmtId="43" fontId="2" fillId="2" borderId="0" xfId="5" applyFont="1" applyFill="1" applyBorder="1"/>
    <xf numFmtId="165" fontId="2" fillId="2" borderId="0" xfId="5" applyNumberFormat="1" applyFont="1" applyFill="1" applyBorder="1"/>
    <xf numFmtId="0" fontId="1" fillId="2" borderId="0" xfId="1" applyFill="1" applyBorder="1" applyAlignment="1">
      <alignment horizontal="center" vertical="center"/>
    </xf>
    <xf numFmtId="3" fontId="1" fillId="2" borderId="0" xfId="1" applyNumberFormat="1" applyFill="1" applyBorder="1" applyAlignment="1">
      <alignment horizontal="center" vertical="center"/>
    </xf>
    <xf numFmtId="0" fontId="6" fillId="3" borderId="0" xfId="1" applyFont="1" applyFill="1" applyAlignment="1">
      <alignment horizontal="left" wrapText="1"/>
    </xf>
    <xf numFmtId="0" fontId="6" fillId="3" borderId="0" xfId="1" applyFont="1" applyFill="1" applyAlignment="1">
      <alignment horizontal="center" wrapText="1"/>
    </xf>
    <xf numFmtId="164" fontId="1" fillId="2" borderId="0" xfId="5" applyNumberFormat="1" applyFont="1" applyFill="1" applyBorder="1"/>
    <xf numFmtId="166" fontId="1" fillId="0" borderId="0" xfId="6" applyNumberFormat="1" applyFont="1"/>
    <xf numFmtId="43" fontId="1" fillId="0" borderId="0" xfId="1" applyNumberFormat="1"/>
    <xf numFmtId="3" fontId="0" fillId="0" borderId="0" xfId="0" applyNumberFormat="1"/>
    <xf numFmtId="0" fontId="0" fillId="0" borderId="0" xfId="0" applyNumberFormat="1" applyFill="1" applyBorder="1" applyAlignment="1"/>
    <xf numFmtId="0" fontId="0" fillId="0" borderId="0" xfId="0" applyFill="1" applyBorder="1" applyAlignment="1"/>
    <xf numFmtId="0" fontId="0" fillId="0" borderId="2" xfId="0" applyFill="1" applyBorder="1" applyAlignment="1"/>
    <xf numFmtId="0" fontId="7" fillId="0" borderId="3" xfId="0" applyFont="1" applyFill="1" applyBorder="1" applyAlignment="1">
      <alignment horizontal="center"/>
    </xf>
  </cellXfs>
  <cellStyles count="7">
    <cellStyle name="Comma" xfId="5" builtinId="3"/>
    <cellStyle name="Normal" xfId="0" builtinId="0"/>
    <cellStyle name="Normal 2" xfId="1"/>
    <cellStyle name="Normal 3" xfId="2"/>
    <cellStyle name="Normal 4" xfId="3"/>
    <cellStyle name="Percent" xfId="6" builtinId="5"/>
    <cellStyle name="Percent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Histogramof Starting salaries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Sheet2!$E$3:$E$12</c:f>
              <c:strCache>
                <c:ptCount val="10"/>
                <c:pt idx="0">
                  <c:v>7000</c:v>
                </c:pt>
                <c:pt idx="1">
                  <c:v>17000</c:v>
                </c:pt>
                <c:pt idx="2">
                  <c:v>27000</c:v>
                </c:pt>
                <c:pt idx="3">
                  <c:v>37000</c:v>
                </c:pt>
                <c:pt idx="4">
                  <c:v>47000</c:v>
                </c:pt>
                <c:pt idx="5">
                  <c:v>57000</c:v>
                </c:pt>
                <c:pt idx="6">
                  <c:v>67000</c:v>
                </c:pt>
                <c:pt idx="7">
                  <c:v>77000</c:v>
                </c:pt>
                <c:pt idx="8">
                  <c:v>87000</c:v>
                </c:pt>
                <c:pt idx="9">
                  <c:v>More</c:v>
                </c:pt>
              </c:strCache>
            </c:strRef>
          </c:cat>
          <c:val>
            <c:numRef>
              <c:f>Sheet2!$F$3:$F$12</c:f>
              <c:numCache>
                <c:formatCode>General</c:formatCode>
                <c:ptCount val="10"/>
                <c:pt idx="0">
                  <c:v>1</c:v>
                </c:pt>
                <c:pt idx="1">
                  <c:v>6</c:v>
                </c:pt>
                <c:pt idx="2">
                  <c:v>3</c:v>
                </c:pt>
                <c:pt idx="3">
                  <c:v>2</c:v>
                </c:pt>
                <c:pt idx="4">
                  <c:v>3</c:v>
                </c:pt>
                <c:pt idx="5">
                  <c:v>5</c:v>
                </c:pt>
                <c:pt idx="6">
                  <c:v>3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F5-4D47-92C0-0CE8F04192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9343232"/>
        <c:axId val="210501632"/>
      </c:barChart>
      <c:catAx>
        <c:axId val="1693432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Starting</a:t>
                </a:r>
                <a:r>
                  <a:rPr lang="en-US" baseline="0"/>
                  <a:t> salaries</a:t>
                </a:r>
                <a:endParaRPr lang="en-US"/>
              </a:p>
            </c:rich>
          </c:tx>
          <c:layout/>
          <c:overlay val="0"/>
        </c:title>
        <c:numFmt formatCode="General" sourceLinked="0"/>
        <c:majorTickMark val="out"/>
        <c:minorTickMark val="none"/>
        <c:tickLblPos val="nextTo"/>
        <c:crossAx val="210501632"/>
        <c:crosses val="autoZero"/>
        <c:auto val="1"/>
        <c:lblAlgn val="ctr"/>
        <c:lblOffset val="100"/>
        <c:noMultiLvlLbl val="0"/>
      </c:catAx>
      <c:valAx>
        <c:axId val="21050163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693432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238125</xdr:colOff>
      <xdr:row>1</xdr:row>
      <xdr:rowOff>180975</xdr:rowOff>
    </xdr:from>
    <xdr:to>
      <xdr:col>13</xdr:col>
      <xdr:colOff>238125</xdr:colOff>
      <xdr:row>11</xdr:row>
      <xdr:rowOff>180975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7"/>
  <sheetViews>
    <sheetView topLeftCell="A12" zoomScale="90" workbookViewId="0">
      <selection activeCell="O30" sqref="O30"/>
    </sheetView>
  </sheetViews>
  <sheetFormatPr defaultColWidth="9.109375" defaultRowHeight="15.6" x14ac:dyDescent="0.3"/>
  <cols>
    <col min="1" max="1" width="55.6640625" style="3" customWidth="1"/>
    <col min="2" max="2" width="11.88671875" style="3" customWidth="1"/>
    <col min="3" max="3" width="9.6640625" style="3" customWidth="1"/>
    <col min="4" max="5" width="11.6640625" style="3" bestFit="1" customWidth="1"/>
    <col min="6" max="6" width="7.5546875" style="3" customWidth="1"/>
    <col min="7" max="7" width="11.33203125" style="3" customWidth="1"/>
    <col min="8" max="8" width="8.44140625" style="3" customWidth="1"/>
    <col min="9" max="9" width="9.109375" style="3" customWidth="1"/>
    <col min="10" max="10" width="12.109375" style="3" customWidth="1"/>
    <col min="11" max="11" width="11.6640625" style="3" bestFit="1" customWidth="1"/>
    <col min="12" max="12" width="9.109375" style="3"/>
    <col min="13" max="13" width="10.5546875" style="3" bestFit="1" customWidth="1"/>
    <col min="14" max="14" width="9.109375" style="3"/>
    <col min="15" max="15" width="9.6640625" style="3" bestFit="1" customWidth="1"/>
    <col min="16" max="16384" width="9.109375" style="3"/>
  </cols>
  <sheetData>
    <row r="1" spans="1:16" ht="46.8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37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6</v>
      </c>
      <c r="M1" s="2" t="s">
        <v>7</v>
      </c>
      <c r="N1" s="2" t="s">
        <v>8</v>
      </c>
    </row>
    <row r="2" spans="1:16" x14ac:dyDescent="0.3">
      <c r="A2" s="3" t="s">
        <v>10</v>
      </c>
      <c r="B2" s="3">
        <v>200</v>
      </c>
      <c r="C2" s="3">
        <v>5</v>
      </c>
      <c r="D2" s="4">
        <v>24420</v>
      </c>
      <c r="E2" s="4">
        <v>29600</v>
      </c>
      <c r="F2" s="3">
        <v>28</v>
      </c>
      <c r="G2" s="3">
        <v>47</v>
      </c>
      <c r="H2" s="5" t="s">
        <v>11</v>
      </c>
      <c r="I2" s="5" t="s">
        <v>12</v>
      </c>
      <c r="J2" s="5" t="s">
        <v>11</v>
      </c>
      <c r="K2" s="4">
        <v>71400</v>
      </c>
      <c r="L2" s="3">
        <f>COUNTIF(H2:H26,"Yes")</f>
        <v>14</v>
      </c>
      <c r="M2" s="3">
        <f>COUNTIF(I2:I26,"Yes")</f>
        <v>8</v>
      </c>
      <c r="N2" s="3">
        <f>COUNTIF(J2:J26,"Yes")</f>
        <v>19</v>
      </c>
      <c r="O2" s="4">
        <f>AVERAGE(K2:K3,K7,K9,K11:K23,K25:K26)</f>
        <v>41305.26315789474</v>
      </c>
      <c r="P2" s="4">
        <f>AVERAGE(K6,K9,K11,K17,K18,K20:K21,K25)</f>
        <v>45087.5</v>
      </c>
    </row>
    <row r="3" spans="1:16" x14ac:dyDescent="0.3">
      <c r="A3" s="3" t="s">
        <v>13</v>
      </c>
      <c r="B3" s="3">
        <v>228</v>
      </c>
      <c r="C3" s="3">
        <v>4</v>
      </c>
      <c r="D3" s="4">
        <v>19993</v>
      </c>
      <c r="E3" s="4">
        <v>32582</v>
      </c>
      <c r="F3" s="3">
        <v>29</v>
      </c>
      <c r="G3" s="3">
        <v>28</v>
      </c>
      <c r="H3" s="5" t="s">
        <v>11</v>
      </c>
      <c r="I3" s="5" t="s">
        <v>12</v>
      </c>
      <c r="J3" s="5" t="s">
        <v>11</v>
      </c>
      <c r="K3" s="4">
        <v>65200</v>
      </c>
      <c r="L3" s="3">
        <f>COUNT(C2:C26)</f>
        <v>25</v>
      </c>
      <c r="M3" s="3">
        <f t="shared" ref="M3:N3" si="0">COUNT(D2:D26)</f>
        <v>25</v>
      </c>
      <c r="N3" s="3">
        <f t="shared" si="0"/>
        <v>25</v>
      </c>
    </row>
    <row r="4" spans="1:16" x14ac:dyDescent="0.3">
      <c r="A4" s="3" t="s">
        <v>14</v>
      </c>
      <c r="B4" s="3">
        <v>392</v>
      </c>
      <c r="C4" s="3">
        <v>5</v>
      </c>
      <c r="D4" s="4">
        <v>4300</v>
      </c>
      <c r="E4" s="4">
        <v>4300</v>
      </c>
      <c r="F4" s="3">
        <v>22</v>
      </c>
      <c r="G4" s="3">
        <v>0</v>
      </c>
      <c r="H4" s="5" t="s">
        <v>12</v>
      </c>
      <c r="I4" s="5" t="s">
        <v>12</v>
      </c>
      <c r="J4" s="5" t="s">
        <v>12</v>
      </c>
      <c r="K4" s="4">
        <v>7100</v>
      </c>
      <c r="L4" s="24">
        <f>L2/L3</f>
        <v>0.56000000000000005</v>
      </c>
      <c r="M4" s="24">
        <f t="shared" ref="M4:N4" si="1">M2/M3</f>
        <v>0.32</v>
      </c>
      <c r="N4" s="24">
        <f t="shared" si="1"/>
        <v>0.76</v>
      </c>
    </row>
    <row r="5" spans="1:16" x14ac:dyDescent="0.3">
      <c r="A5" s="3" t="s">
        <v>15</v>
      </c>
      <c r="B5" s="3">
        <v>90</v>
      </c>
      <c r="C5" s="3">
        <v>5</v>
      </c>
      <c r="D5" s="4">
        <v>11140</v>
      </c>
      <c r="E5" s="4">
        <v>11140</v>
      </c>
      <c r="F5" s="3">
        <v>29</v>
      </c>
      <c r="G5" s="3">
        <v>10</v>
      </c>
      <c r="H5" s="5" t="s">
        <v>11</v>
      </c>
      <c r="I5" s="5" t="s">
        <v>12</v>
      </c>
      <c r="J5" s="5" t="s">
        <v>12</v>
      </c>
      <c r="K5" s="4">
        <v>31000</v>
      </c>
      <c r="M5" s="3">
        <f>M3-M2</f>
        <v>17</v>
      </c>
      <c r="N5" s="3">
        <f>N3-N2</f>
        <v>6</v>
      </c>
      <c r="O5" s="4">
        <f>AVERAGE(K4,K5,K6,K8,K10,K24)</f>
        <v>24583.333333333332</v>
      </c>
      <c r="P5" s="4">
        <f>AVERAGE(K2:K5,K7:K8,K10,K12:K16,K19,K22:K24,K26)</f>
        <v>33623.529411764706</v>
      </c>
    </row>
    <row r="6" spans="1:16" x14ac:dyDescent="0.3">
      <c r="A6" s="3" t="s">
        <v>16</v>
      </c>
      <c r="B6" s="3">
        <v>126</v>
      </c>
      <c r="C6" s="3">
        <v>4</v>
      </c>
      <c r="D6" s="4">
        <v>33060</v>
      </c>
      <c r="E6" s="4">
        <v>33060</v>
      </c>
      <c r="F6" s="3">
        <v>28</v>
      </c>
      <c r="G6" s="3">
        <v>60</v>
      </c>
      <c r="H6" s="5" t="s">
        <v>11</v>
      </c>
      <c r="I6" s="5" t="s">
        <v>11</v>
      </c>
      <c r="J6" s="5" t="s">
        <v>12</v>
      </c>
      <c r="K6" s="4">
        <v>87000</v>
      </c>
    </row>
    <row r="7" spans="1:16" x14ac:dyDescent="0.3">
      <c r="A7" s="3" t="s">
        <v>17</v>
      </c>
      <c r="B7" s="3">
        <v>389</v>
      </c>
      <c r="C7" s="3">
        <v>5</v>
      </c>
      <c r="D7" s="4">
        <v>7562</v>
      </c>
      <c r="E7" s="4">
        <v>9000</v>
      </c>
      <c r="F7" s="3">
        <v>25</v>
      </c>
      <c r="G7" s="3">
        <v>50</v>
      </c>
      <c r="H7" s="5" t="s">
        <v>11</v>
      </c>
      <c r="I7" s="5" t="s">
        <v>12</v>
      </c>
      <c r="J7" s="5" t="s">
        <v>11</v>
      </c>
      <c r="K7" s="4">
        <v>22800</v>
      </c>
    </row>
    <row r="8" spans="1:16" x14ac:dyDescent="0.3">
      <c r="A8" s="3" t="s">
        <v>18</v>
      </c>
      <c r="B8" s="3">
        <v>380</v>
      </c>
      <c r="C8" s="3">
        <v>5</v>
      </c>
      <c r="D8" s="4">
        <v>3935</v>
      </c>
      <c r="E8" s="4">
        <v>16000</v>
      </c>
      <c r="F8" s="3">
        <v>23</v>
      </c>
      <c r="G8" s="3">
        <v>1</v>
      </c>
      <c r="H8" s="5" t="s">
        <v>11</v>
      </c>
      <c r="I8" s="5" t="s">
        <v>12</v>
      </c>
      <c r="J8" s="5" t="s">
        <v>12</v>
      </c>
      <c r="K8" s="4">
        <v>7500</v>
      </c>
    </row>
    <row r="9" spans="1:16" x14ac:dyDescent="0.3">
      <c r="A9" s="3" t="s">
        <v>19</v>
      </c>
      <c r="B9" s="3">
        <v>147</v>
      </c>
      <c r="C9" s="3">
        <v>6</v>
      </c>
      <c r="D9" s="4">
        <v>6146</v>
      </c>
      <c r="E9" s="4">
        <v>7170</v>
      </c>
      <c r="F9" s="3">
        <v>29</v>
      </c>
      <c r="G9" s="3">
        <v>51</v>
      </c>
      <c r="H9" s="5" t="s">
        <v>11</v>
      </c>
      <c r="I9" s="5" t="s">
        <v>11</v>
      </c>
      <c r="J9" s="5" t="s">
        <v>11</v>
      </c>
      <c r="K9" s="4">
        <v>43300</v>
      </c>
    </row>
    <row r="10" spans="1:16" x14ac:dyDescent="0.3">
      <c r="A10" s="3" t="s">
        <v>20</v>
      </c>
      <c r="B10" s="3">
        <v>463</v>
      </c>
      <c r="C10" s="3">
        <v>8</v>
      </c>
      <c r="D10" s="4">
        <v>2880</v>
      </c>
      <c r="E10" s="4">
        <v>16000</v>
      </c>
      <c r="F10" s="3">
        <v>23</v>
      </c>
      <c r="G10" s="3">
        <v>0</v>
      </c>
      <c r="H10" s="5" t="s">
        <v>12</v>
      </c>
      <c r="I10" s="5" t="s">
        <v>12</v>
      </c>
      <c r="J10" s="5" t="s">
        <v>12</v>
      </c>
      <c r="K10" s="4">
        <v>7400</v>
      </c>
    </row>
    <row r="11" spans="1:16" x14ac:dyDescent="0.3">
      <c r="A11" s="3" t="s">
        <v>21</v>
      </c>
      <c r="B11" s="3">
        <v>42</v>
      </c>
      <c r="C11" s="3">
        <v>2</v>
      </c>
      <c r="D11" s="4">
        <v>20300</v>
      </c>
      <c r="E11" s="4">
        <v>20300</v>
      </c>
      <c r="F11" s="3">
        <v>30</v>
      </c>
      <c r="G11" s="3">
        <v>80</v>
      </c>
      <c r="H11" s="5" t="s">
        <v>11</v>
      </c>
      <c r="I11" s="5" t="s">
        <v>11</v>
      </c>
      <c r="J11" s="5" t="s">
        <v>11</v>
      </c>
      <c r="K11" s="4">
        <v>46600</v>
      </c>
    </row>
    <row r="12" spans="1:16" x14ac:dyDescent="0.3">
      <c r="A12" s="3" t="s">
        <v>22</v>
      </c>
      <c r="B12" s="3">
        <v>50</v>
      </c>
      <c r="C12" s="3">
        <v>5</v>
      </c>
      <c r="D12" s="4">
        <v>8500</v>
      </c>
      <c r="E12" s="4">
        <v>8500</v>
      </c>
      <c r="F12" s="3">
        <v>32</v>
      </c>
      <c r="G12" s="3">
        <v>20</v>
      </c>
      <c r="H12" s="5" t="s">
        <v>11</v>
      </c>
      <c r="I12" s="5" t="s">
        <v>12</v>
      </c>
      <c r="J12" s="5" t="s">
        <v>11</v>
      </c>
      <c r="K12" s="4">
        <v>49300</v>
      </c>
    </row>
    <row r="13" spans="1:16" x14ac:dyDescent="0.3">
      <c r="A13" s="3" t="s">
        <v>23</v>
      </c>
      <c r="B13" s="3">
        <v>138</v>
      </c>
      <c r="C13" s="3">
        <v>17</v>
      </c>
      <c r="D13" s="4">
        <v>16000</v>
      </c>
      <c r="E13" s="4">
        <v>22800</v>
      </c>
      <c r="F13" s="3">
        <v>32</v>
      </c>
      <c r="G13" s="3">
        <v>26</v>
      </c>
      <c r="H13" s="5" t="s">
        <v>12</v>
      </c>
      <c r="I13" s="5" t="s">
        <v>12</v>
      </c>
      <c r="J13" s="5" t="s">
        <v>11</v>
      </c>
      <c r="K13" s="4">
        <v>49600</v>
      </c>
    </row>
    <row r="14" spans="1:16" x14ac:dyDescent="0.3">
      <c r="A14" s="3" t="s">
        <v>24</v>
      </c>
      <c r="B14" s="3">
        <v>60</v>
      </c>
      <c r="C14" s="3">
        <v>2</v>
      </c>
      <c r="D14" s="4">
        <v>11513</v>
      </c>
      <c r="E14" s="4">
        <v>11513</v>
      </c>
      <c r="F14" s="3">
        <v>26</v>
      </c>
      <c r="G14" s="3">
        <v>37</v>
      </c>
      <c r="H14" s="5" t="s">
        <v>11</v>
      </c>
      <c r="I14" s="5" t="s">
        <v>12</v>
      </c>
      <c r="J14" s="5" t="s">
        <v>11</v>
      </c>
      <c r="K14" s="4">
        <v>34000</v>
      </c>
    </row>
    <row r="15" spans="1:16" x14ac:dyDescent="0.3">
      <c r="A15" s="3" t="s">
        <v>25</v>
      </c>
      <c r="B15" s="3">
        <v>12</v>
      </c>
      <c r="C15" s="3">
        <v>8</v>
      </c>
      <c r="D15" s="4">
        <v>17172</v>
      </c>
      <c r="E15" s="4">
        <v>19778</v>
      </c>
      <c r="F15" s="3">
        <v>34</v>
      </c>
      <c r="G15" s="3">
        <v>27</v>
      </c>
      <c r="H15" s="5" t="s">
        <v>12</v>
      </c>
      <c r="I15" s="5" t="s">
        <v>12</v>
      </c>
      <c r="J15" s="5" t="s">
        <v>11</v>
      </c>
      <c r="K15" s="4">
        <v>60100</v>
      </c>
    </row>
    <row r="16" spans="1:16" x14ac:dyDescent="0.3">
      <c r="A16" s="3" t="s">
        <v>26</v>
      </c>
      <c r="B16" s="3">
        <v>200</v>
      </c>
      <c r="C16" s="3">
        <v>7</v>
      </c>
      <c r="D16" s="4">
        <v>17355</v>
      </c>
      <c r="E16" s="4">
        <v>17355</v>
      </c>
      <c r="F16" s="3">
        <v>25</v>
      </c>
      <c r="G16" s="3">
        <v>6</v>
      </c>
      <c r="H16" s="5" t="s">
        <v>11</v>
      </c>
      <c r="I16" s="5" t="s">
        <v>12</v>
      </c>
      <c r="J16" s="5" t="s">
        <v>11</v>
      </c>
      <c r="K16" s="4">
        <v>17600</v>
      </c>
    </row>
    <row r="17" spans="1:13" x14ac:dyDescent="0.3">
      <c r="A17" s="3" t="s">
        <v>27</v>
      </c>
      <c r="B17" s="3">
        <v>350</v>
      </c>
      <c r="C17" s="3">
        <v>13</v>
      </c>
      <c r="D17" s="4">
        <v>16200</v>
      </c>
      <c r="E17" s="4">
        <v>22500</v>
      </c>
      <c r="F17" s="3">
        <v>30</v>
      </c>
      <c r="G17" s="3">
        <v>30</v>
      </c>
      <c r="H17" s="5" t="s">
        <v>11</v>
      </c>
      <c r="I17" s="5" t="s">
        <v>11</v>
      </c>
      <c r="J17" s="5" t="s">
        <v>11</v>
      </c>
      <c r="K17" s="4">
        <v>52500</v>
      </c>
    </row>
    <row r="18" spans="1:13" x14ac:dyDescent="0.3">
      <c r="A18" s="3" t="s">
        <v>28</v>
      </c>
      <c r="B18" s="3">
        <v>300</v>
      </c>
      <c r="C18" s="3">
        <v>10</v>
      </c>
      <c r="D18" s="4">
        <v>18200</v>
      </c>
      <c r="E18" s="4">
        <v>18200</v>
      </c>
      <c r="F18" s="3">
        <v>29</v>
      </c>
      <c r="G18" s="3">
        <v>90</v>
      </c>
      <c r="H18" s="5" t="s">
        <v>12</v>
      </c>
      <c r="I18" s="5" t="s">
        <v>11</v>
      </c>
      <c r="J18" s="5" t="s">
        <v>11</v>
      </c>
      <c r="K18" s="4">
        <v>25000</v>
      </c>
    </row>
    <row r="19" spans="1:13" x14ac:dyDescent="0.3">
      <c r="A19" s="3" t="s">
        <v>29</v>
      </c>
      <c r="B19" s="3">
        <v>20</v>
      </c>
      <c r="C19" s="3">
        <v>19</v>
      </c>
      <c r="D19" s="4">
        <v>16426</v>
      </c>
      <c r="E19" s="4">
        <v>23100</v>
      </c>
      <c r="F19" s="3">
        <v>30</v>
      </c>
      <c r="G19" s="3">
        <v>10</v>
      </c>
      <c r="H19" s="5" t="s">
        <v>12</v>
      </c>
      <c r="I19" s="5" t="s">
        <v>12</v>
      </c>
      <c r="J19" s="5" t="s">
        <v>11</v>
      </c>
      <c r="K19" s="4">
        <v>66000</v>
      </c>
    </row>
    <row r="20" spans="1:13" x14ac:dyDescent="0.3">
      <c r="A20" s="3" t="s">
        <v>30</v>
      </c>
      <c r="B20" s="3">
        <v>30</v>
      </c>
      <c r="C20" s="3">
        <v>15</v>
      </c>
      <c r="D20" s="4">
        <v>13106</v>
      </c>
      <c r="E20" s="4">
        <v>21625</v>
      </c>
      <c r="F20" s="3">
        <v>37</v>
      </c>
      <c r="G20" s="3">
        <v>35</v>
      </c>
      <c r="H20" s="5" t="s">
        <v>12</v>
      </c>
      <c r="I20" s="5" t="s">
        <v>11</v>
      </c>
      <c r="J20" s="5" t="s">
        <v>11</v>
      </c>
      <c r="K20" s="4">
        <v>41400</v>
      </c>
    </row>
    <row r="21" spans="1:13" x14ac:dyDescent="0.3">
      <c r="A21" s="3" t="s">
        <v>31</v>
      </c>
      <c r="B21" s="3">
        <v>30</v>
      </c>
      <c r="C21" s="3">
        <v>7</v>
      </c>
      <c r="D21" s="4">
        <v>13880</v>
      </c>
      <c r="E21" s="4">
        <v>17765</v>
      </c>
      <c r="F21" s="3">
        <v>32</v>
      </c>
      <c r="G21" s="3">
        <v>30</v>
      </c>
      <c r="H21" s="5" t="s">
        <v>12</v>
      </c>
      <c r="I21" s="5" t="s">
        <v>11</v>
      </c>
      <c r="J21" s="5" t="s">
        <v>11</v>
      </c>
      <c r="K21" s="4">
        <v>48900</v>
      </c>
    </row>
    <row r="22" spans="1:13" x14ac:dyDescent="0.3">
      <c r="A22" s="3" t="s">
        <v>32</v>
      </c>
      <c r="B22" s="3">
        <v>240</v>
      </c>
      <c r="C22" s="3">
        <v>9</v>
      </c>
      <c r="D22" s="4">
        <v>1000</v>
      </c>
      <c r="E22" s="4">
        <v>1000</v>
      </c>
      <c r="F22" s="3">
        <v>24</v>
      </c>
      <c r="G22" s="3">
        <v>0</v>
      </c>
      <c r="H22" s="5" t="s">
        <v>12</v>
      </c>
      <c r="I22" s="5" t="s">
        <v>12</v>
      </c>
      <c r="J22" s="5" t="s">
        <v>11</v>
      </c>
      <c r="K22" s="4">
        <v>7000</v>
      </c>
    </row>
    <row r="23" spans="1:13" x14ac:dyDescent="0.3">
      <c r="A23" s="3" t="s">
        <v>33</v>
      </c>
      <c r="B23" s="3">
        <v>98</v>
      </c>
      <c r="C23" s="3">
        <v>15</v>
      </c>
      <c r="D23" s="4">
        <v>9475</v>
      </c>
      <c r="E23" s="4">
        <v>19097</v>
      </c>
      <c r="F23" s="3">
        <v>29</v>
      </c>
      <c r="G23" s="3">
        <v>43</v>
      </c>
      <c r="H23" s="5" t="s">
        <v>11</v>
      </c>
      <c r="I23" s="5" t="s">
        <v>12</v>
      </c>
      <c r="J23" s="5" t="s">
        <v>11</v>
      </c>
      <c r="K23" s="4">
        <v>55000</v>
      </c>
    </row>
    <row r="24" spans="1:13" x14ac:dyDescent="0.3">
      <c r="A24" s="3" t="s">
        <v>34</v>
      </c>
      <c r="B24" s="3">
        <v>70</v>
      </c>
      <c r="C24" s="3">
        <v>14</v>
      </c>
      <c r="D24" s="4">
        <v>11250</v>
      </c>
      <c r="E24" s="4">
        <v>26300</v>
      </c>
      <c r="F24" s="3">
        <v>23</v>
      </c>
      <c r="G24" s="3">
        <v>2.5</v>
      </c>
      <c r="H24" s="5" t="s">
        <v>12</v>
      </c>
      <c r="I24" s="5" t="s">
        <v>12</v>
      </c>
      <c r="J24" s="5" t="s">
        <v>12</v>
      </c>
      <c r="K24" s="4">
        <v>7500</v>
      </c>
    </row>
    <row r="25" spans="1:13" x14ac:dyDescent="0.3">
      <c r="A25" s="3" t="s">
        <v>35</v>
      </c>
      <c r="B25" s="3">
        <v>30</v>
      </c>
      <c r="C25" s="3">
        <v>5</v>
      </c>
      <c r="D25" s="4">
        <v>2260</v>
      </c>
      <c r="E25" s="4">
        <v>2260</v>
      </c>
      <c r="F25" s="3">
        <v>32</v>
      </c>
      <c r="G25" s="3">
        <v>15</v>
      </c>
      <c r="H25" s="5" t="s">
        <v>12</v>
      </c>
      <c r="I25" s="5" t="s">
        <v>11</v>
      </c>
      <c r="J25" s="5" t="s">
        <v>11</v>
      </c>
      <c r="K25" s="4">
        <v>16000</v>
      </c>
    </row>
    <row r="26" spans="1:13" x14ac:dyDescent="0.3">
      <c r="A26" s="9" t="s">
        <v>36</v>
      </c>
      <c r="B26" s="9">
        <v>44</v>
      </c>
      <c r="C26" s="9">
        <v>17</v>
      </c>
      <c r="D26" s="10">
        <v>3300</v>
      </c>
      <c r="E26" s="10">
        <v>3600</v>
      </c>
      <c r="F26" s="9">
        <v>28</v>
      </c>
      <c r="G26" s="9">
        <v>3.5</v>
      </c>
      <c r="H26" s="11" t="s">
        <v>11</v>
      </c>
      <c r="I26" s="11" t="s">
        <v>12</v>
      </c>
      <c r="J26" s="11" t="s">
        <v>11</v>
      </c>
      <c r="K26" s="10">
        <v>13100</v>
      </c>
    </row>
    <row r="27" spans="1:13" x14ac:dyDescent="0.3">
      <c r="A27" s="6" t="s">
        <v>38</v>
      </c>
      <c r="B27" s="7">
        <f>AVERAGE(B2:B26)</f>
        <v>165.16</v>
      </c>
      <c r="C27" s="7">
        <f t="shared" ref="C27:G27" si="2">AVERAGE(C2:C26)</f>
        <v>8.48</v>
      </c>
      <c r="D27" s="7">
        <f t="shared" si="2"/>
        <v>12374.92</v>
      </c>
      <c r="E27" s="7">
        <f t="shared" si="2"/>
        <v>16581.8</v>
      </c>
      <c r="F27" s="7">
        <f t="shared" si="2"/>
        <v>28.36</v>
      </c>
      <c r="G27" s="7">
        <f t="shared" si="2"/>
        <v>28.08</v>
      </c>
      <c r="H27" s="7"/>
      <c r="I27" s="7"/>
      <c r="J27" s="7"/>
      <c r="K27" s="7">
        <f t="shared" ref="K27" si="3">AVERAGE(K2:K26)</f>
        <v>37292</v>
      </c>
      <c r="L27" s="3">
        <f>E27/D27-1</f>
        <v>0.33995209666001869</v>
      </c>
      <c r="M27" s="25">
        <f>E27-D27</f>
        <v>4206.8799999999992</v>
      </c>
    </row>
    <row r="28" spans="1:13" x14ac:dyDescent="0.3">
      <c r="A28" s="6" t="s">
        <v>45</v>
      </c>
      <c r="B28" s="8">
        <f>MEDIAN(B2:B26)</f>
        <v>126</v>
      </c>
      <c r="C28" s="8">
        <f t="shared" ref="C28:G28" si="4">MEDIAN(C2:C26)</f>
        <v>7</v>
      </c>
      <c r="D28" s="8">
        <f t="shared" si="4"/>
        <v>11513</v>
      </c>
      <c r="E28" s="8">
        <f t="shared" si="4"/>
        <v>17765</v>
      </c>
      <c r="F28" s="8">
        <f t="shared" si="4"/>
        <v>29</v>
      </c>
      <c r="G28" s="8">
        <f t="shared" si="4"/>
        <v>27</v>
      </c>
      <c r="H28" s="8"/>
      <c r="I28" s="8"/>
      <c r="J28" s="8"/>
      <c r="K28" s="8">
        <f t="shared" ref="K28" si="5">MEDIAN(K2:K26)</f>
        <v>41400</v>
      </c>
    </row>
    <row r="29" spans="1:13" x14ac:dyDescent="0.3">
      <c r="A29" s="6" t="s">
        <v>51</v>
      </c>
      <c r="B29" s="8">
        <f>MODE(B2:B26)</f>
        <v>30</v>
      </c>
      <c r="C29" s="8">
        <f t="shared" ref="C29:F29" si="6">MODE(C2:C26)</f>
        <v>5</v>
      </c>
      <c r="D29" s="8" t="e">
        <f t="shared" si="6"/>
        <v>#N/A</v>
      </c>
      <c r="E29" s="8">
        <f t="shared" si="6"/>
        <v>16000</v>
      </c>
      <c r="F29" s="8">
        <f t="shared" si="6"/>
        <v>29</v>
      </c>
      <c r="G29" s="8">
        <f>MODE(G2:G26)</f>
        <v>0</v>
      </c>
      <c r="H29" s="8"/>
      <c r="I29" s="8"/>
      <c r="J29" s="8"/>
      <c r="K29" s="8">
        <f>MODE(K2:K26)</f>
        <v>7500</v>
      </c>
    </row>
    <row r="30" spans="1:13" x14ac:dyDescent="0.3">
      <c r="A30" s="6" t="s">
        <v>44</v>
      </c>
      <c r="B30" s="7">
        <f>_xlfn.STDEV.S(B2:B26)</f>
        <v>140.84112798942408</v>
      </c>
      <c r="C30" s="7">
        <f t="shared" ref="C30:G30" si="7">_xlfn.STDEV.S(C2:C26)</f>
        <v>5.0589854055268173</v>
      </c>
      <c r="D30" s="7">
        <f t="shared" si="7"/>
        <v>7778.4234795147713</v>
      </c>
      <c r="E30" s="7">
        <f t="shared" si="7"/>
        <v>9134.8460122033084</v>
      </c>
      <c r="F30" s="7">
        <f t="shared" si="7"/>
        <v>3.7846179904097674</v>
      </c>
      <c r="G30" s="7">
        <f t="shared" si="7"/>
        <v>25.008615182239367</v>
      </c>
      <c r="H30" s="7"/>
      <c r="I30" s="7"/>
      <c r="J30" s="7"/>
      <c r="K30" s="7">
        <f>_xlfn.STDEV.S(K2:K26)</f>
        <v>23459.254037586106</v>
      </c>
    </row>
    <row r="31" spans="1:13" x14ac:dyDescent="0.3">
      <c r="A31" s="6" t="s">
        <v>39</v>
      </c>
      <c r="B31" s="8">
        <f>MAX(B2:B26)</f>
        <v>463</v>
      </c>
      <c r="C31" s="8">
        <f t="shared" ref="C31:G31" si="8">MAX(C2:C26)</f>
        <v>19</v>
      </c>
      <c r="D31" s="8">
        <f t="shared" si="8"/>
        <v>33060</v>
      </c>
      <c r="E31" s="8">
        <f t="shared" si="8"/>
        <v>33060</v>
      </c>
      <c r="F31" s="8">
        <f t="shared" si="8"/>
        <v>37</v>
      </c>
      <c r="G31" s="8">
        <f t="shared" si="8"/>
        <v>90</v>
      </c>
      <c r="H31" s="8"/>
      <c r="I31" s="8"/>
      <c r="J31" s="8"/>
      <c r="K31" s="8">
        <f t="shared" ref="K31" si="9">MAX(K2:K26)</f>
        <v>87000</v>
      </c>
    </row>
    <row r="32" spans="1:13" x14ac:dyDescent="0.3">
      <c r="A32" s="6" t="s">
        <v>40</v>
      </c>
      <c r="B32" s="8">
        <f>MIN(B2:B26)</f>
        <v>12</v>
      </c>
      <c r="C32" s="8">
        <f t="shared" ref="C32:G32" si="10">MIN(C2:C26)</f>
        <v>2</v>
      </c>
      <c r="D32" s="8">
        <f t="shared" si="10"/>
        <v>1000</v>
      </c>
      <c r="E32" s="8">
        <f t="shared" si="10"/>
        <v>1000</v>
      </c>
      <c r="F32" s="8">
        <f t="shared" si="10"/>
        <v>22</v>
      </c>
      <c r="G32" s="8">
        <f t="shared" si="10"/>
        <v>0</v>
      </c>
      <c r="H32" s="8"/>
      <c r="I32" s="8"/>
      <c r="J32" s="8"/>
      <c r="K32" s="8">
        <f t="shared" ref="K32" si="11">MIN(K2:K26)</f>
        <v>7000</v>
      </c>
    </row>
    <row r="33" spans="1:11" x14ac:dyDescent="0.3">
      <c r="A33" s="6" t="s">
        <v>41</v>
      </c>
      <c r="B33" s="8">
        <f>_xlfn.QUARTILE.INC(B2:B26,1)</f>
        <v>44</v>
      </c>
      <c r="C33" s="8">
        <f t="shared" ref="C33:G33" si="12">_xlfn.QUARTILE.INC(C2:C26,1)</f>
        <v>5</v>
      </c>
      <c r="D33" s="8">
        <f t="shared" si="12"/>
        <v>6146</v>
      </c>
      <c r="E33" s="8">
        <f t="shared" si="12"/>
        <v>9000</v>
      </c>
      <c r="F33" s="8">
        <f t="shared" si="12"/>
        <v>25</v>
      </c>
      <c r="G33" s="8">
        <f t="shared" si="12"/>
        <v>6</v>
      </c>
      <c r="H33" s="8"/>
      <c r="I33" s="8"/>
      <c r="J33" s="8"/>
      <c r="K33" s="8">
        <f t="shared" ref="K33" si="13">_xlfn.QUARTILE.INC(K2:K26,1)</f>
        <v>16000</v>
      </c>
    </row>
    <row r="34" spans="1:11" x14ac:dyDescent="0.3">
      <c r="A34" s="6" t="s">
        <v>42</v>
      </c>
      <c r="B34" s="8">
        <f>_xlfn.QUARTILE.INC(B2:B26,2)</f>
        <v>126</v>
      </c>
      <c r="C34" s="8">
        <f t="shared" ref="C34:G34" si="14">_xlfn.QUARTILE.INC(C2:C26,2)</f>
        <v>7</v>
      </c>
      <c r="D34" s="8">
        <f t="shared" si="14"/>
        <v>11513</v>
      </c>
      <c r="E34" s="8">
        <f t="shared" si="14"/>
        <v>17765</v>
      </c>
      <c r="F34" s="8">
        <f t="shared" si="14"/>
        <v>29</v>
      </c>
      <c r="G34" s="8">
        <f t="shared" si="14"/>
        <v>27</v>
      </c>
      <c r="H34" s="8"/>
      <c r="I34" s="8"/>
      <c r="J34" s="8"/>
      <c r="K34" s="8">
        <f t="shared" ref="K34" si="15">_xlfn.QUARTILE.INC(K2:K26,2)</f>
        <v>41400</v>
      </c>
    </row>
    <row r="35" spans="1:11" x14ac:dyDescent="0.3">
      <c r="A35" s="6" t="s">
        <v>43</v>
      </c>
      <c r="B35" s="8">
        <f>_xlfn.QUARTILE.INC(B2:B26,3)</f>
        <v>240</v>
      </c>
      <c r="C35" s="8">
        <f t="shared" ref="C35:G35" si="16">_xlfn.QUARTILE.INC(C2:C26,3)</f>
        <v>13</v>
      </c>
      <c r="D35" s="8">
        <f t="shared" si="16"/>
        <v>17172</v>
      </c>
      <c r="E35" s="8">
        <f t="shared" si="16"/>
        <v>22500</v>
      </c>
      <c r="F35" s="8">
        <f t="shared" si="16"/>
        <v>30</v>
      </c>
      <c r="G35" s="8">
        <f t="shared" si="16"/>
        <v>43</v>
      </c>
      <c r="H35" s="8"/>
      <c r="I35" s="8"/>
      <c r="J35" s="8"/>
      <c r="K35" s="8">
        <f t="shared" ref="K35" si="17">_xlfn.QUARTILE.INC(K2:K26,3)</f>
        <v>52500</v>
      </c>
    </row>
    <row r="36" spans="1:11" x14ac:dyDescent="0.3">
      <c r="A36" s="6" t="s">
        <v>55</v>
      </c>
      <c r="B36" s="6"/>
      <c r="C36" s="6"/>
      <c r="D36" s="6"/>
      <c r="E36" s="6"/>
      <c r="F36" s="6"/>
      <c r="G36" s="6"/>
      <c r="H36" s="6"/>
      <c r="I36" s="6"/>
      <c r="J36" s="6"/>
      <c r="K36" s="6">
        <f>SKEW(K2:K26)</f>
        <v>0.2229029829898114</v>
      </c>
    </row>
    <row r="37" spans="1:11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</row>
  </sheetData>
  <pageMargins left="0.75" right="0.75" top="1" bottom="1" header="0.5" footer="0.5"/>
  <pageSetup scale="82" orientation="landscape" horizontalDpi="4294967292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workbookViewId="0">
      <selection activeCell="A11" sqref="A11"/>
    </sheetView>
  </sheetViews>
  <sheetFormatPr defaultColWidth="9.109375" defaultRowHeight="15.6" x14ac:dyDescent="0.3"/>
  <cols>
    <col min="1" max="1" width="12.5546875" style="12" customWidth="1"/>
    <col min="2" max="2" width="12.109375" style="12" customWidth="1"/>
    <col min="3" max="3" width="9.33203125" style="12" customWidth="1"/>
    <col min="4" max="5" width="10.44140625" style="12" customWidth="1"/>
    <col min="6" max="6" width="6.88671875" style="12" customWidth="1"/>
    <col min="7" max="7" width="11.33203125" style="12" customWidth="1"/>
    <col min="8" max="8" width="10.44140625" style="12" customWidth="1"/>
    <col min="9" max="9" width="8.33203125" style="12" customWidth="1"/>
    <col min="10" max="10" width="11.44140625" style="12" customWidth="1"/>
    <col min="11" max="11" width="10.33203125" style="12" customWidth="1"/>
    <col min="12" max="16384" width="9.109375" style="12"/>
  </cols>
  <sheetData>
    <row r="1" spans="1:13" ht="46.8" x14ac:dyDescent="0.3">
      <c r="A1" s="21"/>
      <c r="B1" s="22" t="s">
        <v>1</v>
      </c>
      <c r="C1" s="22" t="s">
        <v>2</v>
      </c>
      <c r="D1" s="22" t="s">
        <v>3</v>
      </c>
      <c r="E1" s="22" t="s">
        <v>37</v>
      </c>
      <c r="F1" s="22" t="s">
        <v>4</v>
      </c>
      <c r="G1" s="22" t="s">
        <v>5</v>
      </c>
      <c r="H1" s="22" t="s">
        <v>6</v>
      </c>
      <c r="I1" s="22" t="s">
        <v>7</v>
      </c>
      <c r="J1" s="22" t="s">
        <v>8</v>
      </c>
      <c r="K1" s="22" t="s">
        <v>9</v>
      </c>
    </row>
    <row r="2" spans="1:13" x14ac:dyDescent="0.3">
      <c r="A2" s="16" t="s">
        <v>46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11</v>
      </c>
      <c r="I2" s="19" t="s">
        <v>11</v>
      </c>
      <c r="J2" s="19" t="s">
        <v>11</v>
      </c>
      <c r="K2" s="19" t="s">
        <v>12</v>
      </c>
      <c r="L2" s="13"/>
      <c r="M2" s="13"/>
    </row>
    <row r="3" spans="1:13" x14ac:dyDescent="0.3">
      <c r="A3" s="16" t="s">
        <v>47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12</v>
      </c>
      <c r="I3" s="19" t="s">
        <v>12</v>
      </c>
      <c r="J3" s="19" t="s">
        <v>12</v>
      </c>
      <c r="K3" s="19" t="s">
        <v>11</v>
      </c>
      <c r="L3" s="13"/>
      <c r="M3" s="13"/>
    </row>
    <row r="4" spans="1:13" x14ac:dyDescent="0.3">
      <c r="A4" s="16" t="s">
        <v>48</v>
      </c>
      <c r="B4" s="19" t="s">
        <v>11</v>
      </c>
      <c r="C4" s="19" t="s">
        <v>11</v>
      </c>
      <c r="D4" s="20" t="s">
        <v>12</v>
      </c>
      <c r="E4" s="20" t="s">
        <v>12</v>
      </c>
      <c r="F4" s="19" t="s">
        <v>11</v>
      </c>
      <c r="G4" s="20" t="s">
        <v>12</v>
      </c>
      <c r="H4" s="19" t="s">
        <v>50</v>
      </c>
      <c r="I4" s="19" t="s">
        <v>50</v>
      </c>
      <c r="J4" s="19" t="s">
        <v>50</v>
      </c>
      <c r="K4" s="20" t="s">
        <v>12</v>
      </c>
      <c r="L4" s="13"/>
      <c r="M4" s="13"/>
    </row>
    <row r="5" spans="1:13" x14ac:dyDescent="0.3">
      <c r="A5" s="16" t="s">
        <v>49</v>
      </c>
      <c r="B5" s="19" t="s">
        <v>12</v>
      </c>
      <c r="C5" s="19" t="s">
        <v>12</v>
      </c>
      <c r="D5" s="20" t="s">
        <v>11</v>
      </c>
      <c r="E5" s="20" t="s">
        <v>11</v>
      </c>
      <c r="F5" s="19" t="s">
        <v>12</v>
      </c>
      <c r="G5" s="19" t="s">
        <v>11</v>
      </c>
      <c r="H5" s="19" t="s">
        <v>50</v>
      </c>
      <c r="I5" s="19" t="s">
        <v>50</v>
      </c>
      <c r="J5" s="19" t="s">
        <v>50</v>
      </c>
      <c r="K5" s="20" t="s">
        <v>11</v>
      </c>
      <c r="L5" s="13"/>
      <c r="M5" s="13"/>
    </row>
    <row r="6" spans="1:13" x14ac:dyDescent="0.3">
      <c r="A6" s="13"/>
      <c r="B6" s="13"/>
      <c r="C6" s="13"/>
      <c r="D6" s="14"/>
      <c r="E6" s="14"/>
      <c r="F6" s="13"/>
      <c r="G6" s="13"/>
      <c r="H6" s="15"/>
      <c r="I6" s="15"/>
      <c r="J6" s="15"/>
      <c r="K6" s="14"/>
      <c r="L6" s="13"/>
      <c r="M6" s="13"/>
    </row>
    <row r="7" spans="1:13" x14ac:dyDescent="0.3">
      <c r="A7" s="13"/>
      <c r="B7" s="13"/>
      <c r="C7" s="13"/>
      <c r="D7" s="14"/>
      <c r="E7" s="14"/>
      <c r="F7" s="13"/>
      <c r="G7" s="13"/>
      <c r="H7" s="15"/>
      <c r="I7" s="15"/>
      <c r="J7" s="15"/>
      <c r="K7" s="14"/>
      <c r="L7" s="13"/>
      <c r="M7" s="13"/>
    </row>
    <row r="8" spans="1:13" ht="46.8" x14ac:dyDescent="0.3">
      <c r="A8" s="21"/>
      <c r="B8" s="22" t="s">
        <v>1</v>
      </c>
      <c r="C8" s="22" t="s">
        <v>2</v>
      </c>
      <c r="D8" s="22" t="s">
        <v>3</v>
      </c>
      <c r="E8" s="22" t="s">
        <v>37</v>
      </c>
      <c r="F8" s="22" t="s">
        <v>4</v>
      </c>
      <c r="G8" s="22" t="s">
        <v>5</v>
      </c>
      <c r="H8" s="22" t="s">
        <v>9</v>
      </c>
      <c r="I8" s="15"/>
      <c r="J8" s="15"/>
      <c r="K8" s="14"/>
      <c r="L8" s="13"/>
      <c r="M8" s="13"/>
    </row>
    <row r="9" spans="1:13" x14ac:dyDescent="0.3">
      <c r="A9" s="13" t="s">
        <v>38</v>
      </c>
      <c r="B9" s="13">
        <v>165.16</v>
      </c>
      <c r="C9" s="13">
        <v>8.48</v>
      </c>
      <c r="D9" s="14">
        <v>12374.92</v>
      </c>
      <c r="E9" s="14">
        <v>16581.8</v>
      </c>
      <c r="F9" s="13">
        <v>28.36</v>
      </c>
      <c r="G9" s="13">
        <v>28.08</v>
      </c>
      <c r="H9" s="14">
        <v>37292</v>
      </c>
      <c r="I9" s="15"/>
      <c r="J9" s="15"/>
      <c r="L9" s="13"/>
      <c r="M9" s="13"/>
    </row>
    <row r="10" spans="1:13" x14ac:dyDescent="0.3">
      <c r="A10" s="13" t="s">
        <v>45</v>
      </c>
      <c r="B10" s="13">
        <v>126</v>
      </c>
      <c r="C10" s="13">
        <v>7</v>
      </c>
      <c r="D10" s="14">
        <v>11513</v>
      </c>
      <c r="E10" s="14">
        <v>17765</v>
      </c>
      <c r="F10" s="13">
        <v>29</v>
      </c>
      <c r="G10" s="13">
        <v>27</v>
      </c>
      <c r="H10" s="14">
        <v>41400</v>
      </c>
      <c r="I10" s="15"/>
      <c r="J10" s="15"/>
      <c r="L10" s="13"/>
      <c r="M10" s="13"/>
    </row>
    <row r="11" spans="1:13" x14ac:dyDescent="0.3">
      <c r="A11" s="13" t="s">
        <v>44</v>
      </c>
      <c r="B11" s="23">
        <v>140.84112798942408</v>
      </c>
      <c r="C11" s="23">
        <v>5.0589854055268173</v>
      </c>
      <c r="D11" s="23">
        <v>7778.4234795147713</v>
      </c>
      <c r="E11" s="23">
        <v>9134.8460122033084</v>
      </c>
      <c r="F11" s="23">
        <v>3.7846179904097674</v>
      </c>
      <c r="G11" s="23">
        <v>25.008615182239367</v>
      </c>
      <c r="H11" s="23">
        <v>23459.254037586106</v>
      </c>
      <c r="I11" s="15"/>
      <c r="J11" s="15"/>
      <c r="L11" s="13"/>
      <c r="M11" s="13"/>
    </row>
    <row r="12" spans="1:13" x14ac:dyDescent="0.3">
      <c r="A12" s="13" t="s">
        <v>39</v>
      </c>
      <c r="B12" s="13">
        <v>463</v>
      </c>
      <c r="C12" s="13">
        <v>19</v>
      </c>
      <c r="D12" s="14">
        <v>33060</v>
      </c>
      <c r="E12" s="14">
        <v>33060</v>
      </c>
      <c r="F12" s="13">
        <v>37</v>
      </c>
      <c r="G12" s="13">
        <v>90</v>
      </c>
      <c r="H12" s="14">
        <v>87000</v>
      </c>
      <c r="I12" s="15"/>
      <c r="J12" s="15"/>
      <c r="L12" s="13"/>
      <c r="M12" s="13"/>
    </row>
    <row r="13" spans="1:13" x14ac:dyDescent="0.3">
      <c r="A13" s="13" t="s">
        <v>40</v>
      </c>
      <c r="B13" s="13">
        <v>12</v>
      </c>
      <c r="C13" s="13">
        <v>2</v>
      </c>
      <c r="D13" s="14">
        <v>1000</v>
      </c>
      <c r="E13" s="14">
        <v>1000</v>
      </c>
      <c r="F13" s="13">
        <v>22</v>
      </c>
      <c r="G13" s="13">
        <v>0</v>
      </c>
      <c r="H13" s="14">
        <v>7000</v>
      </c>
      <c r="I13" s="15"/>
      <c r="J13" s="15"/>
      <c r="L13" s="13"/>
      <c r="M13" s="13"/>
    </row>
    <row r="14" spans="1:13" x14ac:dyDescent="0.3">
      <c r="A14" s="13" t="s">
        <v>41</v>
      </c>
      <c r="B14" s="13">
        <v>44</v>
      </c>
      <c r="C14" s="13">
        <v>5</v>
      </c>
      <c r="D14" s="14">
        <v>6146</v>
      </c>
      <c r="E14" s="14">
        <v>9000</v>
      </c>
      <c r="F14" s="13">
        <v>25</v>
      </c>
      <c r="G14" s="13">
        <v>6</v>
      </c>
      <c r="H14" s="14">
        <v>16000</v>
      </c>
      <c r="I14" s="15"/>
      <c r="J14" s="15"/>
      <c r="L14" s="13"/>
      <c r="M14" s="13"/>
    </row>
    <row r="15" spans="1:13" x14ac:dyDescent="0.3">
      <c r="A15" s="13" t="s">
        <v>42</v>
      </c>
      <c r="B15" s="13">
        <v>126</v>
      </c>
      <c r="C15" s="13">
        <v>7</v>
      </c>
      <c r="D15" s="14">
        <v>11513</v>
      </c>
      <c r="E15" s="14">
        <v>17765</v>
      </c>
      <c r="F15" s="13">
        <v>29</v>
      </c>
      <c r="G15" s="13">
        <v>27</v>
      </c>
      <c r="H15" s="14">
        <v>41400</v>
      </c>
      <c r="I15" s="15"/>
      <c r="J15" s="15"/>
      <c r="L15" s="13"/>
      <c r="M15" s="13"/>
    </row>
    <row r="16" spans="1:13" x14ac:dyDescent="0.3">
      <c r="A16" s="13" t="s">
        <v>43</v>
      </c>
      <c r="B16" s="13">
        <v>240</v>
      </c>
      <c r="C16" s="13">
        <v>13</v>
      </c>
      <c r="D16" s="14">
        <v>17172</v>
      </c>
      <c r="E16" s="14">
        <v>22500</v>
      </c>
      <c r="F16" s="13">
        <v>30</v>
      </c>
      <c r="G16" s="13">
        <v>43</v>
      </c>
      <c r="H16" s="14">
        <v>52500</v>
      </c>
      <c r="I16" s="15"/>
      <c r="J16" s="15"/>
      <c r="L16" s="13"/>
      <c r="M16" s="13"/>
    </row>
    <row r="17" spans="1:13" x14ac:dyDescent="0.3">
      <c r="A17" s="13"/>
      <c r="B17" s="13"/>
      <c r="C17" s="13"/>
      <c r="D17" s="14"/>
      <c r="E17" s="14"/>
      <c r="F17" s="13"/>
      <c r="G17" s="13"/>
      <c r="H17" s="15"/>
      <c r="I17" s="15"/>
      <c r="J17" s="15"/>
      <c r="K17" s="14"/>
      <c r="L17" s="13"/>
      <c r="M17" s="13"/>
    </row>
    <row r="18" spans="1:13" x14ac:dyDescent="0.3">
      <c r="A18" s="13"/>
      <c r="B18" s="13"/>
      <c r="C18" s="13"/>
      <c r="D18" s="14"/>
      <c r="E18" s="14"/>
      <c r="F18" s="13"/>
      <c r="G18" s="13"/>
      <c r="H18" s="15"/>
      <c r="I18" s="15"/>
      <c r="J18" s="15"/>
      <c r="K18" s="14"/>
      <c r="L18" s="13"/>
      <c r="M18" s="13"/>
    </row>
    <row r="19" spans="1:13" x14ac:dyDescent="0.3">
      <c r="A19" s="13"/>
      <c r="B19" s="13"/>
      <c r="C19" s="13"/>
      <c r="D19" s="14"/>
      <c r="E19" s="14"/>
      <c r="F19" s="13"/>
      <c r="G19" s="13"/>
      <c r="H19" s="15"/>
      <c r="I19" s="15"/>
      <c r="J19" s="15"/>
      <c r="K19" s="14"/>
      <c r="L19" s="13"/>
      <c r="M19" s="13"/>
    </row>
    <row r="20" spans="1:13" x14ac:dyDescent="0.3">
      <c r="A20" s="13"/>
      <c r="B20" s="13"/>
      <c r="C20" s="13"/>
      <c r="D20" s="14"/>
      <c r="E20" s="14"/>
      <c r="F20" s="13"/>
      <c r="G20" s="13"/>
      <c r="H20" s="15"/>
      <c r="I20" s="15"/>
      <c r="J20" s="15"/>
      <c r="K20" s="14"/>
      <c r="L20" s="13"/>
      <c r="M20" s="13"/>
    </row>
    <row r="21" spans="1:13" x14ac:dyDescent="0.3">
      <c r="A21" s="13"/>
      <c r="B21" s="13"/>
      <c r="C21" s="13"/>
      <c r="D21" s="14"/>
      <c r="E21" s="14"/>
      <c r="F21" s="13"/>
      <c r="G21" s="13"/>
      <c r="H21" s="15"/>
      <c r="I21" s="15"/>
      <c r="J21" s="15"/>
      <c r="K21" s="14"/>
      <c r="L21" s="13"/>
      <c r="M21" s="13"/>
    </row>
    <row r="22" spans="1:13" x14ac:dyDescent="0.3">
      <c r="A22" s="13"/>
      <c r="B22" s="13"/>
      <c r="C22" s="13"/>
      <c r="D22" s="14"/>
      <c r="E22" s="14"/>
      <c r="F22" s="13"/>
      <c r="G22" s="13"/>
      <c r="H22" s="15"/>
      <c r="I22" s="15"/>
      <c r="J22" s="15"/>
      <c r="K22" s="14"/>
      <c r="L22" s="13"/>
      <c r="M22" s="13"/>
    </row>
    <row r="23" spans="1:13" x14ac:dyDescent="0.3">
      <c r="A23" s="13"/>
      <c r="B23" s="13"/>
      <c r="C23" s="13"/>
      <c r="D23" s="14"/>
      <c r="E23" s="14"/>
      <c r="F23" s="13"/>
      <c r="G23" s="13"/>
      <c r="H23" s="15"/>
      <c r="I23" s="15"/>
      <c r="J23" s="15"/>
      <c r="K23" s="14"/>
      <c r="L23" s="13"/>
      <c r="M23" s="13"/>
    </row>
    <row r="24" spans="1:13" x14ac:dyDescent="0.3">
      <c r="A24" s="13"/>
      <c r="B24" s="13"/>
      <c r="C24" s="13"/>
      <c r="D24" s="14"/>
      <c r="E24" s="14"/>
      <c r="F24" s="13"/>
      <c r="G24" s="13"/>
      <c r="H24" s="15"/>
      <c r="I24" s="15"/>
      <c r="J24" s="15"/>
      <c r="K24" s="14"/>
      <c r="L24" s="13"/>
      <c r="M24" s="13"/>
    </row>
    <row r="25" spans="1:13" x14ac:dyDescent="0.3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3"/>
      <c r="M25" s="13"/>
    </row>
    <row r="26" spans="1:13" x14ac:dyDescent="0.3">
      <c r="A26" s="16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3"/>
      <c r="M26" s="13"/>
    </row>
    <row r="27" spans="1:13" x14ac:dyDescent="0.3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3"/>
      <c r="M27" s="13"/>
    </row>
    <row r="28" spans="1:13" x14ac:dyDescent="0.3">
      <c r="A28" s="16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3"/>
      <c r="M28" s="13"/>
    </row>
    <row r="29" spans="1:13" x14ac:dyDescent="0.3">
      <c r="A29" s="16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3"/>
      <c r="M29" s="13"/>
    </row>
    <row r="30" spans="1:13" x14ac:dyDescent="0.3">
      <c r="A30" s="16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3"/>
      <c r="M30" s="13"/>
    </row>
    <row r="31" spans="1:13" x14ac:dyDescent="0.3">
      <c r="A31" s="16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3"/>
      <c r="M31" s="13"/>
    </row>
    <row r="32" spans="1:13" x14ac:dyDescent="0.3">
      <c r="A32" s="16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3"/>
      <c r="M32" s="13"/>
    </row>
    <row r="33" spans="1:13" x14ac:dyDescent="0.3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3"/>
      <c r="M33" s="13"/>
    </row>
    <row r="34" spans="1:13" x14ac:dyDescent="0.3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3"/>
      <c r="M34" s="13"/>
    </row>
    <row r="35" spans="1:13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</row>
    <row r="36" spans="1:13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3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3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Q7" sqref="Q7"/>
    </sheetView>
  </sheetViews>
  <sheetFormatPr defaultRowHeight="14.4" x14ac:dyDescent="0.3"/>
  <sheetData>
    <row r="1" spans="1:6" ht="47.4" thickBot="1" x14ac:dyDescent="0.35">
      <c r="A1" s="2" t="s">
        <v>9</v>
      </c>
      <c r="B1" s="2" t="s">
        <v>52</v>
      </c>
    </row>
    <row r="2" spans="1:6" ht="15.6" x14ac:dyDescent="0.3">
      <c r="A2" s="4">
        <v>71400</v>
      </c>
      <c r="B2" s="26">
        <v>7000</v>
      </c>
      <c r="E2" s="30" t="s">
        <v>52</v>
      </c>
      <c r="F2" s="30" t="s">
        <v>54</v>
      </c>
    </row>
    <row r="3" spans="1:6" ht="15.6" x14ac:dyDescent="0.3">
      <c r="A3" s="4">
        <v>65200</v>
      </c>
      <c r="B3" s="26">
        <f>B2+10000</f>
        <v>17000</v>
      </c>
      <c r="E3" s="27">
        <v>7000</v>
      </c>
      <c r="F3" s="28">
        <v>1</v>
      </c>
    </row>
    <row r="4" spans="1:6" ht="15.6" x14ac:dyDescent="0.3">
      <c r="A4" s="4">
        <v>7100</v>
      </c>
      <c r="B4" s="26">
        <f t="shared" ref="B4:B10" si="0">B3+10000</f>
        <v>27000</v>
      </c>
      <c r="E4" s="27">
        <v>17000</v>
      </c>
      <c r="F4" s="28">
        <v>6</v>
      </c>
    </row>
    <row r="5" spans="1:6" ht="15.6" x14ac:dyDescent="0.3">
      <c r="A5" s="4">
        <v>31000</v>
      </c>
      <c r="B5" s="26">
        <f t="shared" si="0"/>
        <v>37000</v>
      </c>
      <c r="E5" s="27">
        <v>27000</v>
      </c>
      <c r="F5" s="28">
        <v>3</v>
      </c>
    </row>
    <row r="6" spans="1:6" ht="15.6" x14ac:dyDescent="0.3">
      <c r="A6" s="4">
        <v>87000</v>
      </c>
      <c r="B6" s="26">
        <f t="shared" si="0"/>
        <v>47000</v>
      </c>
      <c r="E6" s="27">
        <v>37000</v>
      </c>
      <c r="F6" s="28">
        <v>2</v>
      </c>
    </row>
    <row r="7" spans="1:6" ht="15.6" x14ac:dyDescent="0.3">
      <c r="A7" s="4">
        <v>22800</v>
      </c>
      <c r="B7" s="26">
        <f t="shared" si="0"/>
        <v>57000</v>
      </c>
      <c r="E7" s="27">
        <v>47000</v>
      </c>
      <c r="F7" s="28">
        <v>3</v>
      </c>
    </row>
    <row r="8" spans="1:6" ht="15.6" x14ac:dyDescent="0.3">
      <c r="A8" s="4">
        <v>7500</v>
      </c>
      <c r="B8" s="26">
        <f t="shared" si="0"/>
        <v>67000</v>
      </c>
      <c r="E8" s="27">
        <v>57000</v>
      </c>
      <c r="F8" s="28">
        <v>5</v>
      </c>
    </row>
    <row r="9" spans="1:6" ht="15.6" x14ac:dyDescent="0.3">
      <c r="A9" s="4">
        <v>43300</v>
      </c>
      <c r="B9" s="26">
        <f t="shared" si="0"/>
        <v>77000</v>
      </c>
      <c r="E9" s="27">
        <v>67000</v>
      </c>
      <c r="F9" s="28">
        <v>3</v>
      </c>
    </row>
    <row r="10" spans="1:6" ht="15.6" x14ac:dyDescent="0.3">
      <c r="A10" s="4">
        <v>7400</v>
      </c>
      <c r="B10" s="26">
        <f t="shared" si="0"/>
        <v>87000</v>
      </c>
      <c r="E10" s="27">
        <v>77000</v>
      </c>
      <c r="F10" s="28">
        <v>1</v>
      </c>
    </row>
    <row r="11" spans="1:6" ht="15.6" x14ac:dyDescent="0.3">
      <c r="A11" s="4">
        <v>46600</v>
      </c>
      <c r="B11" s="26"/>
      <c r="E11" s="27">
        <v>87000</v>
      </c>
      <c r="F11" s="28">
        <v>1</v>
      </c>
    </row>
    <row r="12" spans="1:6" ht="16.2" thickBot="1" x14ac:dyDescent="0.35">
      <c r="A12" s="4">
        <v>49300</v>
      </c>
      <c r="B12" s="26"/>
      <c r="E12" s="29" t="s">
        <v>53</v>
      </c>
      <c r="F12" s="29">
        <v>0</v>
      </c>
    </row>
    <row r="13" spans="1:6" ht="15.6" x14ac:dyDescent="0.3">
      <c r="A13" s="4">
        <v>49600</v>
      </c>
      <c r="B13" s="26"/>
    </row>
    <row r="14" spans="1:6" ht="15.6" x14ac:dyDescent="0.3">
      <c r="A14" s="4">
        <v>34000</v>
      </c>
    </row>
    <row r="15" spans="1:6" ht="15.6" x14ac:dyDescent="0.3">
      <c r="A15" s="4">
        <v>60100</v>
      </c>
    </row>
    <row r="16" spans="1:6" ht="15.6" x14ac:dyDescent="0.3">
      <c r="A16" s="4">
        <v>17600</v>
      </c>
    </row>
    <row r="17" spans="1:1" ht="15.6" x14ac:dyDescent="0.3">
      <c r="A17" s="4">
        <v>52500</v>
      </c>
    </row>
    <row r="18" spans="1:1" ht="15.6" x14ac:dyDescent="0.3">
      <c r="A18" s="4">
        <v>25000</v>
      </c>
    </row>
    <row r="19" spans="1:1" ht="15.6" x14ac:dyDescent="0.3">
      <c r="A19" s="4">
        <v>66000</v>
      </c>
    </row>
    <row r="20" spans="1:1" ht="15.6" x14ac:dyDescent="0.3">
      <c r="A20" s="4">
        <v>41400</v>
      </c>
    </row>
    <row r="21" spans="1:1" ht="15.6" x14ac:dyDescent="0.3">
      <c r="A21" s="4">
        <v>48900</v>
      </c>
    </row>
    <row r="22" spans="1:1" ht="15.6" x14ac:dyDescent="0.3">
      <c r="A22" s="4">
        <v>7000</v>
      </c>
    </row>
    <row r="23" spans="1:1" ht="15.6" x14ac:dyDescent="0.3">
      <c r="A23" s="4">
        <v>55000</v>
      </c>
    </row>
    <row r="24" spans="1:1" ht="15.6" x14ac:dyDescent="0.3">
      <c r="A24" s="4">
        <v>7500</v>
      </c>
    </row>
    <row r="25" spans="1:1" ht="15.6" x14ac:dyDescent="0.3">
      <c r="A25" s="4">
        <v>16000</v>
      </c>
    </row>
    <row r="26" spans="1:1" ht="15.6" x14ac:dyDescent="0.3">
      <c r="A26" s="10">
        <v>13100</v>
      </c>
    </row>
  </sheetData>
  <sortState ref="E3:E11">
    <sortCondition ref="E3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Case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2019-04-12T09:26:34Z</dcterms:modified>
</cp:coreProperties>
</file>